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8920" windowHeight="16320"/>
  </bookViews>
  <sheets>
    <sheet name="декабрь 2023" sheetId="18" r:id="rId1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8"/>
  <c r="F39"/>
  <c r="D41"/>
  <c r="F15"/>
  <c r="F19"/>
  <c r="F22"/>
  <c r="F23"/>
  <c r="F27"/>
  <c r="F37"/>
  <c r="F38"/>
  <c r="D40"/>
  <c r="E11"/>
  <c r="E12"/>
  <c r="E13"/>
  <c r="E14"/>
  <c r="E15"/>
  <c r="E33"/>
  <c r="E34"/>
  <c r="E35"/>
  <c r="E36"/>
  <c r="E37"/>
  <c r="E38"/>
  <c r="D11"/>
  <c r="D12"/>
  <c r="D13"/>
  <c r="D14"/>
  <c r="D15"/>
  <c r="D19"/>
  <c r="D22"/>
  <c r="D23"/>
  <c r="D27"/>
  <c r="D33"/>
  <c r="D34"/>
  <c r="D35"/>
  <c r="D36"/>
  <c r="D37"/>
  <c r="D38"/>
</calcChain>
</file>

<file path=xl/sharedStrings.xml><?xml version="1.0" encoding="utf-8"?>
<sst xmlns="http://schemas.openxmlformats.org/spreadsheetml/2006/main" count="85" uniqueCount="53">
  <si>
    <t>1.</t>
  </si>
  <si>
    <t>Статья</t>
  </si>
  <si>
    <t>Элемент</t>
  </si>
  <si>
    <t>Электроэнергия</t>
  </si>
  <si>
    <t>Теплоэнергия</t>
  </si>
  <si>
    <t>2.</t>
  </si>
  <si>
    <t>Итого</t>
  </si>
  <si>
    <t>Оплата труда рабочих</t>
  </si>
  <si>
    <t>3.</t>
  </si>
  <si>
    <t xml:space="preserve">Итого </t>
  </si>
  <si>
    <t xml:space="preserve"> </t>
  </si>
  <si>
    <t>4.</t>
  </si>
  <si>
    <t>5.</t>
  </si>
  <si>
    <t>Налог на имущество</t>
  </si>
  <si>
    <t>Платёж за загрязн. Природы</t>
  </si>
  <si>
    <t>Услуги связи</t>
  </si>
  <si>
    <t>6.</t>
  </si>
  <si>
    <t>Квазиэлемент</t>
  </si>
  <si>
    <t>НДС</t>
  </si>
  <si>
    <t>Без НДС</t>
  </si>
  <si>
    <r>
      <t>Сумма</t>
    </r>
    <r>
      <rPr>
        <sz val="10"/>
        <rFont val="Arial Cyr"/>
        <charset val="204"/>
      </rPr>
      <t xml:space="preserve"> с НДС</t>
    </r>
  </si>
  <si>
    <t>Начисленная амортизация на ОС</t>
  </si>
  <si>
    <t>Начисленная амортизация на МБП</t>
  </si>
  <si>
    <t>Прочие расходы (ст. 264 НК РФ)</t>
  </si>
  <si>
    <t>Услуги прочие менее 10 000 руб</t>
  </si>
  <si>
    <t>Оплата труда ( ст.255 НК РФ)</t>
  </si>
  <si>
    <t>Амортизация (ст.256-259 НК РФ)</t>
  </si>
  <si>
    <t>Материальные расходы (ст. 254 НК РФ)</t>
  </si>
  <si>
    <t>Услуги Вывоз мусора</t>
  </si>
  <si>
    <t>Услуги банка</t>
  </si>
  <si>
    <t>ГСМ</t>
  </si>
  <si>
    <t>Расходы на обязательн анализ воды</t>
  </si>
  <si>
    <t>Материалы для ремонта</t>
  </si>
  <si>
    <t>Налог на воду</t>
  </si>
  <si>
    <t>Расчётная себестоимость:</t>
  </si>
  <si>
    <t>Прибыль:</t>
  </si>
  <si>
    <t>ВОДОКАНАЛ</t>
  </si>
  <si>
    <t>Отчисления налогов</t>
  </si>
  <si>
    <t>куб.м</t>
  </si>
  <si>
    <t>предлагаем</t>
  </si>
  <si>
    <t>тариф, руб/куб</t>
  </si>
  <si>
    <t>Собранию</t>
  </si>
  <si>
    <t>расчёт на месяц</t>
  </si>
  <si>
    <t xml:space="preserve">Потребили  на: </t>
  </si>
  <si>
    <t>Потребили физически воды</t>
  </si>
  <si>
    <t>Спустили физически стоки</t>
  </si>
  <si>
    <t>Бюджет:</t>
  </si>
  <si>
    <t>ПК:</t>
  </si>
  <si>
    <t>Год:</t>
  </si>
  <si>
    <t>Налог 6% от выручки</t>
  </si>
  <si>
    <t>Отчисления от зарплаты</t>
  </si>
  <si>
    <t>Выручка:</t>
  </si>
  <si>
    <t>июль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</si>
</sst>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mmmm\ yy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0" fillId="0" borderId="0" xfId="0" applyNumberFormat="1"/>
    <xf numFmtId="4" fontId="2" fillId="0" borderId="0" xfId="0" applyNumberFormat="1" applyFont="1"/>
    <xf numFmtId="0" fontId="2" fillId="0" borderId="1" xfId="0" applyFont="1" applyBorder="1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0" xfId="0" applyNumberFormat="1" applyFont="1" applyBorder="1"/>
    <xf numFmtId="4" fontId="3" fillId="0" borderId="4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0" xfId="0" applyNumberFormat="1" applyFont="1"/>
    <xf numFmtId="4" fontId="4" fillId="0" borderId="0" xfId="0" applyNumberFormat="1" applyFont="1"/>
    <xf numFmtId="4" fontId="3" fillId="0" borderId="7" xfId="0" applyNumberFormat="1" applyFont="1" applyBorder="1"/>
    <xf numFmtId="4" fontId="3" fillId="0" borderId="8" xfId="0" applyNumberFormat="1" applyFont="1" applyBorder="1"/>
    <xf numFmtId="4" fontId="3" fillId="0" borderId="9" xfId="0" applyNumberFormat="1" applyFont="1" applyBorder="1"/>
    <xf numFmtId="4" fontId="3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/>
    <xf numFmtId="0" fontId="5" fillId="0" borderId="0" xfId="0" applyFont="1" applyFill="1" applyBorder="1"/>
    <xf numFmtId="14" fontId="0" fillId="0" borderId="0" xfId="0" applyNumberFormat="1"/>
    <xf numFmtId="4" fontId="0" fillId="0" borderId="0" xfId="0" applyNumberFormat="1" applyAlignment="1">
      <alignment horizontal="right"/>
    </xf>
    <xf numFmtId="165" fontId="0" fillId="0" borderId="0" xfId="0" applyNumberFormat="1"/>
    <xf numFmtId="0" fontId="4" fillId="0" borderId="0" xfId="0" applyFont="1"/>
    <xf numFmtId="164" fontId="2" fillId="0" borderId="0" xfId="1" applyFont="1"/>
    <xf numFmtId="164" fontId="2" fillId="0" borderId="0" xfId="1" applyFont="1" applyAlignment="1">
      <alignment horizontal="right"/>
    </xf>
    <xf numFmtId="4" fontId="6" fillId="0" borderId="0" xfId="0" applyNumberFormat="1" applyFont="1"/>
    <xf numFmtId="4" fontId="7" fillId="0" borderId="12" xfId="0" applyNumberFormat="1" applyFont="1" applyBorder="1"/>
    <xf numFmtId="4" fontId="3" fillId="0" borderId="10" xfId="0" applyNumberFormat="1" applyFont="1" applyBorder="1"/>
    <xf numFmtId="4" fontId="3" fillId="0" borderId="11" xfId="0" applyNumberFormat="1" applyFont="1" applyBorder="1"/>
    <xf numFmtId="4" fontId="0" fillId="0" borderId="0" xfId="0" applyNumberFormat="1" applyAlignment="1">
      <alignment horizontal="left"/>
    </xf>
    <xf numFmtId="4" fontId="0" fillId="0" borderId="0" xfId="0" applyNumberFormat="1" applyAlignment="1">
      <alignment horizontal="center"/>
    </xf>
    <xf numFmtId="4" fontId="7" fillId="0" borderId="8" xfId="0" applyNumberFormat="1" applyFont="1" applyBorder="1"/>
    <xf numFmtId="0" fontId="0" fillId="0" borderId="0" xfId="0" applyAlignment="1">
      <alignment horizontal="left"/>
    </xf>
    <xf numFmtId="164" fontId="2" fillId="0" borderId="0" xfId="1" applyFont="1" applyAlignment="1">
      <alignment horizontal="left"/>
    </xf>
    <xf numFmtId="4" fontId="4" fillId="0" borderId="0" xfId="0" applyNumberFormat="1" applyFont="1" applyBorder="1" applyAlignment="1">
      <alignment horizontal="right"/>
    </xf>
  </cellXfs>
  <cellStyles count="20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Денежный" xfId="1" builtinId="4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H13" sqref="H13"/>
    </sheetView>
  </sheetViews>
  <sheetFormatPr defaultColWidth="11.42578125" defaultRowHeight="12.75"/>
  <cols>
    <col min="1" max="1" width="2.42578125" bestFit="1" customWidth="1"/>
    <col min="2" max="2" width="12.7109375" bestFit="1" customWidth="1"/>
    <col min="3" max="3" width="24.42578125" bestFit="1" customWidth="1"/>
  </cols>
  <sheetData>
    <row r="1" spans="1:6">
      <c r="C1" s="1" t="s">
        <v>48</v>
      </c>
      <c r="D1">
        <v>2023</v>
      </c>
    </row>
    <row r="2" spans="1:6">
      <c r="C2" s="1" t="s">
        <v>46</v>
      </c>
      <c r="D2" s="1" t="s">
        <v>52</v>
      </c>
    </row>
    <row r="3" spans="1:6">
      <c r="B3" t="s">
        <v>10</v>
      </c>
      <c r="C3" s="1" t="s">
        <v>47</v>
      </c>
      <c r="D3" s="37" t="s">
        <v>36</v>
      </c>
      <c r="E3" s="6"/>
      <c r="F3" s="6" t="s">
        <v>41</v>
      </c>
    </row>
    <row r="4" spans="1:6">
      <c r="B4" s="39" t="s">
        <v>42</v>
      </c>
      <c r="D4" s="1"/>
      <c r="E4" s="27"/>
      <c r="F4" s="26" t="s">
        <v>39</v>
      </c>
    </row>
    <row r="5" spans="1:6">
      <c r="B5" s="1"/>
      <c r="C5" s="30"/>
      <c r="D5" s="27"/>
      <c r="E5" s="37"/>
      <c r="F5" s="28" t="s">
        <v>40</v>
      </c>
    </row>
    <row r="6" spans="1:6">
      <c r="B6" s="1" t="s">
        <v>43</v>
      </c>
      <c r="C6" s="40">
        <f>D7*F7+D8*F8</f>
        <v>1072462</v>
      </c>
      <c r="D6" s="27"/>
      <c r="E6" s="27"/>
      <c r="F6" s="27"/>
    </row>
    <row r="7" spans="1:6">
      <c r="B7" s="1"/>
      <c r="C7" s="31" t="s">
        <v>44</v>
      </c>
      <c r="D7" s="27">
        <v>7802</v>
      </c>
      <c r="E7" s="36" t="s">
        <v>38</v>
      </c>
      <c r="F7" s="27">
        <v>71</v>
      </c>
    </row>
    <row r="8" spans="1:6">
      <c r="B8" s="1"/>
      <c r="C8" s="31" t="s">
        <v>45</v>
      </c>
      <c r="D8" s="27">
        <v>8642</v>
      </c>
      <c r="E8" s="36" t="s">
        <v>38</v>
      </c>
      <c r="F8" s="27">
        <v>60</v>
      </c>
    </row>
    <row r="9" spans="1:6">
      <c r="D9" s="6"/>
      <c r="E9" s="6"/>
      <c r="F9" s="6"/>
    </row>
    <row r="10" spans="1:6" ht="13.5" thickBot="1">
      <c r="A10" t="s">
        <v>0</v>
      </c>
      <c r="B10" s="3" t="s">
        <v>2</v>
      </c>
      <c r="C10" s="29" t="s">
        <v>27</v>
      </c>
      <c r="D10" s="7" t="s">
        <v>19</v>
      </c>
      <c r="E10" s="9" t="s">
        <v>18</v>
      </c>
      <c r="F10" s="7" t="s">
        <v>20</v>
      </c>
    </row>
    <row r="11" spans="1:6">
      <c r="B11" s="5" t="s">
        <v>1</v>
      </c>
      <c r="C11" s="24" t="s">
        <v>3</v>
      </c>
      <c r="D11" s="34">
        <f>F11-(F11/120*20)</f>
        <v>133669.16666666666</v>
      </c>
      <c r="E11" s="11">
        <f>F11/120*20</f>
        <v>26733.833333333332</v>
      </c>
      <c r="F11" s="35">
        <v>160403</v>
      </c>
    </row>
    <row r="12" spans="1:6">
      <c r="B12" s="5" t="s">
        <v>1</v>
      </c>
      <c r="C12" s="24" t="s">
        <v>4</v>
      </c>
      <c r="D12" s="12">
        <f>F12-(F12/120*20)</f>
        <v>0</v>
      </c>
      <c r="E12" s="13">
        <f>F12/120*20</f>
        <v>0</v>
      </c>
      <c r="F12" s="14">
        <v>0</v>
      </c>
    </row>
    <row r="13" spans="1:6">
      <c r="B13" s="5" t="s">
        <v>1</v>
      </c>
      <c r="C13" s="24" t="s">
        <v>32</v>
      </c>
      <c r="D13" s="12">
        <f>F13-(F13/120*20)</f>
        <v>25000</v>
      </c>
      <c r="E13" s="13">
        <f>F13/120*20</f>
        <v>5000</v>
      </c>
      <c r="F13" s="14">
        <v>30000</v>
      </c>
    </row>
    <row r="14" spans="1:6" ht="13.5" thickBot="1">
      <c r="B14" s="5" t="s">
        <v>1</v>
      </c>
      <c r="C14" s="24" t="s">
        <v>31</v>
      </c>
      <c r="D14" s="15">
        <f>F14-(F14/120*20)</f>
        <v>25000</v>
      </c>
      <c r="E14" s="16">
        <f>F14/120*20</f>
        <v>5000</v>
      </c>
      <c r="F14" s="33">
        <v>30000</v>
      </c>
    </row>
    <row r="15" spans="1:6">
      <c r="C15" s="2" t="s">
        <v>6</v>
      </c>
      <c r="D15" s="17">
        <f>SUM(D11:D14)</f>
        <v>183669.16666666666</v>
      </c>
      <c r="E15" s="17">
        <f>SUM(E11:E14)</f>
        <v>36733.833333333328</v>
      </c>
      <c r="F15" s="18">
        <f>SUM(F11:F14)</f>
        <v>220403</v>
      </c>
    </row>
    <row r="16" spans="1:6" ht="13.5" thickBot="1">
      <c r="A16" t="s">
        <v>5</v>
      </c>
      <c r="B16" s="4" t="s">
        <v>2</v>
      </c>
      <c r="C16" s="29" t="s">
        <v>25</v>
      </c>
      <c r="D16" s="6"/>
      <c r="E16" s="6"/>
      <c r="F16" s="6"/>
    </row>
    <row r="17" spans="1:6">
      <c r="B17" s="5" t="s">
        <v>1</v>
      </c>
      <c r="C17" s="24" t="s">
        <v>7</v>
      </c>
      <c r="D17" s="19">
        <v>501120</v>
      </c>
      <c r="E17" s="13"/>
      <c r="F17" s="19">
        <v>501120</v>
      </c>
    </row>
    <row r="18" spans="1:6" ht="13.5" thickBot="1">
      <c r="B18" s="5" t="s">
        <v>10</v>
      </c>
      <c r="C18" s="24" t="s">
        <v>10</v>
      </c>
      <c r="D18" s="21" t="s">
        <v>10</v>
      </c>
      <c r="E18" s="13"/>
      <c r="F18" s="21" t="s">
        <v>10</v>
      </c>
    </row>
    <row r="19" spans="1:6">
      <c r="C19" s="2" t="s">
        <v>9</v>
      </c>
      <c r="D19" s="17">
        <f>SUM(D17:D18)</f>
        <v>501120</v>
      </c>
      <c r="E19" s="17"/>
      <c r="F19" s="18">
        <f>SUM(F17:F18)</f>
        <v>501120</v>
      </c>
    </row>
    <row r="20" spans="1:6" ht="13.5" thickBot="1">
      <c r="A20" t="s">
        <v>8</v>
      </c>
      <c r="B20" s="4" t="s">
        <v>2</v>
      </c>
      <c r="C20" s="29" t="s">
        <v>37</v>
      </c>
      <c r="D20" s="6"/>
      <c r="E20" s="6"/>
      <c r="F20" s="6"/>
    </row>
    <row r="21" spans="1:6">
      <c r="B21" s="5" t="s">
        <v>1</v>
      </c>
      <c r="C21" s="24" t="s">
        <v>50</v>
      </c>
      <c r="D21" s="19">
        <v>248832</v>
      </c>
      <c r="E21" s="13"/>
      <c r="F21" s="19">
        <v>248832</v>
      </c>
    </row>
    <row r="22" spans="1:6" ht="13.5" thickBot="1">
      <c r="B22" s="5" t="s">
        <v>1</v>
      </c>
      <c r="C22" s="25" t="s">
        <v>49</v>
      </c>
      <c r="D22" s="21">
        <f>F39/100*6</f>
        <v>64347.72</v>
      </c>
      <c r="E22" s="13"/>
      <c r="F22" s="21">
        <f>F39/100*6</f>
        <v>64347.72</v>
      </c>
    </row>
    <row r="23" spans="1:6">
      <c r="A23" t="s">
        <v>10</v>
      </c>
      <c r="B23" s="1" t="s">
        <v>10</v>
      </c>
      <c r="C23" s="2" t="s">
        <v>6</v>
      </c>
      <c r="D23" s="17">
        <f>SUM(D21:D22)</f>
        <v>313179.71999999997</v>
      </c>
      <c r="E23" s="17"/>
      <c r="F23" s="18">
        <f>SUM(F21:F22)</f>
        <v>313179.71999999997</v>
      </c>
    </row>
    <row r="24" spans="1:6" ht="13.5" thickBot="1">
      <c r="A24" t="s">
        <v>11</v>
      </c>
      <c r="B24" s="4" t="s">
        <v>2</v>
      </c>
      <c r="C24" s="29" t="s">
        <v>26</v>
      </c>
      <c r="D24" s="17"/>
      <c r="E24" s="17"/>
      <c r="F24" s="17"/>
    </row>
    <row r="25" spans="1:6">
      <c r="B25" s="5" t="s">
        <v>1</v>
      </c>
      <c r="C25" s="24" t="s">
        <v>21</v>
      </c>
      <c r="D25" s="19">
        <v>0</v>
      </c>
      <c r="E25" s="13"/>
      <c r="F25" s="19">
        <v>0</v>
      </c>
    </row>
    <row r="26" spans="1:6" ht="13.5" thickBot="1">
      <c r="B26" s="5" t="s">
        <v>1</v>
      </c>
      <c r="C26" s="24" t="s">
        <v>22</v>
      </c>
      <c r="D26" s="21">
        <v>0</v>
      </c>
      <c r="E26" s="13"/>
      <c r="F26" s="21">
        <v>0</v>
      </c>
    </row>
    <row r="27" spans="1:6">
      <c r="C27" s="2" t="s">
        <v>6</v>
      </c>
      <c r="D27" s="17">
        <f>SUM(D25:D26)</f>
        <v>0</v>
      </c>
      <c r="E27" s="17"/>
      <c r="F27" s="18">
        <f>SUM(F25:F26)</f>
        <v>0</v>
      </c>
    </row>
    <row r="28" spans="1:6" ht="13.5" thickBot="1">
      <c r="A28" t="s">
        <v>12</v>
      </c>
      <c r="B28" s="4" t="s">
        <v>2</v>
      </c>
      <c r="C28" s="29" t="s">
        <v>23</v>
      </c>
      <c r="D28" s="6"/>
      <c r="E28" s="6"/>
      <c r="F28" s="6"/>
    </row>
    <row r="29" spans="1:6">
      <c r="B29" s="5" t="s">
        <v>1</v>
      </c>
      <c r="C29" s="24" t="s">
        <v>13</v>
      </c>
      <c r="D29" s="19">
        <v>0</v>
      </c>
      <c r="E29" s="10"/>
      <c r="F29" s="19">
        <v>0</v>
      </c>
    </row>
    <row r="30" spans="1:6">
      <c r="B30" s="5" t="s">
        <v>1</v>
      </c>
      <c r="C30" s="24" t="s">
        <v>33</v>
      </c>
      <c r="D30" s="20">
        <v>9400</v>
      </c>
      <c r="E30" s="10"/>
      <c r="F30" s="20">
        <v>9400</v>
      </c>
    </row>
    <row r="31" spans="1:6">
      <c r="B31" s="5" t="s">
        <v>1</v>
      </c>
      <c r="C31" s="24" t="s">
        <v>14</v>
      </c>
      <c r="D31" s="20">
        <v>0</v>
      </c>
      <c r="E31" s="10"/>
      <c r="F31" s="20">
        <v>0</v>
      </c>
    </row>
    <row r="32" spans="1:6" ht="13.5" thickBot="1">
      <c r="B32" s="5" t="s">
        <v>1</v>
      </c>
      <c r="C32" s="24" t="s">
        <v>29</v>
      </c>
      <c r="D32" s="20">
        <v>3900</v>
      </c>
      <c r="E32" s="16"/>
      <c r="F32" s="38">
        <v>3900</v>
      </c>
    </row>
    <row r="33" spans="1:6">
      <c r="B33" s="5" t="s">
        <v>1</v>
      </c>
      <c r="C33" s="24" t="s">
        <v>28</v>
      </c>
      <c r="D33" s="12">
        <f t="shared" ref="D33:D34" si="0">F33-(F33/118*18)</f>
        <v>0</v>
      </c>
      <c r="E33" s="13">
        <f t="shared" ref="E33" si="1">F33/118*18</f>
        <v>0</v>
      </c>
      <c r="F33" s="14">
        <v>0</v>
      </c>
    </row>
    <row r="34" spans="1:6">
      <c r="B34" s="5" t="s">
        <v>1</v>
      </c>
      <c r="C34" s="24" t="s">
        <v>30</v>
      </c>
      <c r="D34" s="12">
        <f t="shared" si="0"/>
        <v>8474.5762711864409</v>
      </c>
      <c r="E34" s="13">
        <f>F34/120*20</f>
        <v>1666.6666666666665</v>
      </c>
      <c r="F34" s="14">
        <v>10000</v>
      </c>
    </row>
    <row r="35" spans="1:6">
      <c r="B35" s="5" t="s">
        <v>1</v>
      </c>
      <c r="C35" s="24" t="s">
        <v>15</v>
      </c>
      <c r="D35" s="12">
        <f>F35-(F35/120*20)</f>
        <v>2833.3333333333335</v>
      </c>
      <c r="E35" s="13">
        <f>F35/120*20</f>
        <v>566.66666666666663</v>
      </c>
      <c r="F35" s="14">
        <v>3400</v>
      </c>
    </row>
    <row r="36" spans="1:6" ht="13.5" thickBot="1">
      <c r="B36" s="5" t="s">
        <v>1</v>
      </c>
      <c r="C36" s="24" t="s">
        <v>24</v>
      </c>
      <c r="D36" s="15">
        <f>F36-(F36/120*20)</f>
        <v>7500</v>
      </c>
      <c r="E36" s="16">
        <f>F36/120*20</f>
        <v>1500</v>
      </c>
      <c r="F36" s="33">
        <v>9000</v>
      </c>
    </row>
    <row r="37" spans="1:6" ht="13.5" thickBot="1">
      <c r="C37" s="8" t="s">
        <v>6</v>
      </c>
      <c r="D37" s="22">
        <f>SUM(D29:D36)</f>
        <v>32107.909604519773</v>
      </c>
      <c r="E37" s="22">
        <f>SUM(E32:E36)</f>
        <v>3733.333333333333</v>
      </c>
      <c r="F37" s="23">
        <f>SUM(F29:F36)</f>
        <v>35700</v>
      </c>
    </row>
    <row r="38" spans="1:6" ht="13.5" thickTop="1">
      <c r="C38" s="1" t="s">
        <v>34</v>
      </c>
      <c r="D38" s="17">
        <f>D15+D19+D23+D27+D37</f>
        <v>1030076.7962711863</v>
      </c>
      <c r="E38" s="17">
        <f>E15+E19+E23+E27+E37</f>
        <v>40467.166666666664</v>
      </c>
      <c r="F38" s="17">
        <f>F15+F19+F23+F27+F37</f>
        <v>1070402.72</v>
      </c>
    </row>
    <row r="39" spans="1:6">
      <c r="C39" s="1"/>
      <c r="D39" s="13" t="s">
        <v>10</v>
      </c>
      <c r="E39" s="41" t="s">
        <v>51</v>
      </c>
      <c r="F39" s="17">
        <f>C5+C6</f>
        <v>1072462</v>
      </c>
    </row>
    <row r="40" spans="1:6">
      <c r="C40" s="1" t="s">
        <v>35</v>
      </c>
      <c r="D40" s="18">
        <f>F39-F38</f>
        <v>2059.2800000000279</v>
      </c>
      <c r="E40" s="17"/>
      <c r="F40" s="17"/>
    </row>
    <row r="41" spans="1:6">
      <c r="A41" t="s">
        <v>16</v>
      </c>
      <c r="B41" s="3" t="s">
        <v>17</v>
      </c>
      <c r="C41" s="3" t="s">
        <v>49</v>
      </c>
      <c r="D41" s="32">
        <f>F39/100*6</f>
        <v>64347.72</v>
      </c>
      <c r="E41" s="17"/>
      <c r="F41" s="17"/>
    </row>
  </sheetData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Помазан</dc:creator>
  <cp:lastModifiedBy>Пользователь Windows</cp:lastModifiedBy>
  <cp:lastPrinted>2023-02-27T19:11:25Z</cp:lastPrinted>
  <dcterms:created xsi:type="dcterms:W3CDTF">2008-06-09T12:14:01Z</dcterms:created>
  <dcterms:modified xsi:type="dcterms:W3CDTF">2023-03-10T14:54:21Z</dcterms:modified>
</cp:coreProperties>
</file>